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9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<sst xmlns="http://schemas.openxmlformats.org/spreadsheetml/2006/main" count="102" uniqueCount="48">
  <si>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@ age 62</t>
  </si>
  <si>
    <t>Monthly</t>
  </si>
  <si>
    <t>Benefit</t>
  </si>
  <si>
    <t>Annual</t>
  </si>
  <si>
    <t>X 0.85</t>
  </si>
  <si>
    <t>Total SS</t>
  </si>
  <si>
    <t>Taxable SS</t>
  </si>
  <si>
    <t>tax credit to Line 70</t>
  </si>
  <si>
    <t>@ age 70</t>
  </si>
  <si>
    <t>Net cost of withdrawal of application</t>
  </si>
  <si>
    <t>Increase in monthly SS benefit</t>
  </si>
  <si>
    <t>Cost of Vanguard inflation-adjusted</t>
  </si>
  <si>
    <t>(col C x 12)</t>
  </si>
  <si>
    <t>Deposit</t>
  </si>
  <si>
    <t>tax @ 25%</t>
  </si>
  <si>
    <t>after tax</t>
  </si>
  <si>
    <t>Total Interest earned</t>
  </si>
  <si>
    <t>Effect of early or delayed retirement on retirement benefits</t>
  </si>
  <si>
    <t>Early or delayed retirement</t>
  </si>
  <si>
    <t>Dec 31 Bal</t>
  </si>
  <si>
    <t>Jan 01 Bal</t>
  </si>
  <si>
    <t>Primary Wage Earner -----------------------------------------------</t>
  </si>
  <si>
    <t>Taxes on</t>
  </si>
  <si>
    <t>Earnings @</t>
  </si>
  <si>
    <t>Withdraw Social Security Claim and Refile for Benefits at Age 70</t>
  </si>
  <si>
    <t>Retire Early Home Page</t>
  </si>
  <si>
    <t>for female</t>
  </si>
  <si>
    <t>Spousal Benefit @ 37.29% of primary earner -----------------------------------------------</t>
  </si>
  <si>
    <t>for male</t>
  </si>
  <si>
    <t>Savings Soc. Sec. vs. Vanguard</t>
  </si>
  <si>
    <t>per annum</t>
  </si>
  <si>
    <t>Save &amp; Invest SS benefit -----------------------------------------------------------------</t>
  </si>
  <si>
    <t>tax rate</t>
  </si>
  <si>
    <t>subject to tax</t>
  </si>
  <si>
    <t>SS benefit</t>
  </si>
  <si>
    <t>Amount of</t>
  </si>
  <si>
    <t>Tax paid at</t>
  </si>
  <si>
    <t>After-tax</t>
  </si>
  <si>
    <t>Amount</t>
  </si>
  <si>
    <t>Invested</t>
  </si>
  <si>
    <t>Year</t>
  </si>
  <si>
    <t>COLA</t>
  </si>
  <si>
    <t>life annuity at age 70 with a</t>
  </si>
  <si>
    <t>monthly benefit.</t>
  </si>
  <si>
    <t>(amount reimbursed in D56 - credit in D60)</t>
  </si>
  <si>
    <t>(amount reimbursed in D22 - credit in D26)</t>
  </si>
  <si>
    <t>Go to www.Vanguard.com to get inflation-adjusted annuity prices</t>
  </si>
  <si>
    <t>Revised: 05/02/2008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</si>
</sst>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&quot;$&quot;#,##0"/>
    <numFmt numFmtId="171" formatCode="&quot;$&quot;#,##0.00"/>
    <numFmt numFmtId="172" formatCode="_(* #,##0.0000_);_(* \(#,##0.0000\);_(* &quot;-&quot;????_);_(@_)"/>
    <numFmt numFmtId="173" formatCode="_(* #,##0.0_);_(* \(#,##0.0\);_(* &quot;-&quot;?_);_(@_)"/>
    <numFmt numFmtId="174" formatCode="_(* #,##0.0_);_(* \(#,##0.0\);_(* &quot;-&quot;_);_(@_)"/>
    <numFmt numFmtId="175" formatCode="_(* #,##0.00_);_(* \(#,##0.00\);_(* &quot;-&quot;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8" fontId="0" fillId="0" borderId="0" xfId="17" applyNumberFormat="1" applyAlignment="1">
      <alignment/>
    </xf>
    <xf numFmtId="168" fontId="0" fillId="0" borderId="3" xfId="17" applyNumberFormat="1" applyBorder="1" applyAlignment="1">
      <alignment horizontal="right" wrapText="1"/>
    </xf>
    <xf numFmtId="168" fontId="0" fillId="2" borderId="3" xfId="17" applyNumberFormat="1" applyFill="1" applyBorder="1" applyAlignment="1">
      <alignment horizontal="right" wrapText="1"/>
    </xf>
    <xf numFmtId="168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0" fontId="0" fillId="2" borderId="0" xfId="21" applyNumberFormat="1" applyFill="1" applyBorder="1" applyAlignment="1">
      <alignment horizontal="center" wrapText="1"/>
    </xf>
    <xf numFmtId="41" fontId="0" fillId="0" borderId="0" xfId="0" applyNumberFormat="1" applyAlignment="1">
      <alignment/>
    </xf>
    <xf numFmtId="168" fontId="0" fillId="0" borderId="0" xfId="17" applyNumberFormat="1" applyBorder="1" applyAlignment="1">
      <alignment horizontal="right" wrapText="1"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0" fontId="4" fillId="0" borderId="0" xfId="0" applyFont="1" applyAlignment="1">
      <alignment horizontal="left"/>
    </xf>
    <xf numFmtId="0" fontId="3" fillId="0" borderId="0" xfId="20" applyAlignment="1">
      <alignment horizontal="left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6" fillId="0" borderId="0" xfId="20" applyFont="1" applyAlignment="1">
      <alignment horizontal="left"/>
    </xf>
    <xf numFmtId="170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68" fontId="8" fillId="0" borderId="3" xfId="17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10" fontId="8" fillId="0" borderId="0" xfId="0" applyNumberFormat="1" applyFont="1" applyAlignment="1">
      <alignment horizontal="center"/>
    </xf>
    <xf numFmtId="10" fontId="0" fillId="0" borderId="0" xfId="0" applyNumberFormat="1" applyAlignment="1" quotePrefix="1">
      <alignment horizontal="right"/>
    </xf>
    <xf numFmtId="10" fontId="9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68" fontId="8" fillId="0" borderId="0" xfId="0" applyNumberFormat="1" applyFont="1" applyAlignment="1">
      <alignment/>
    </xf>
    <xf numFmtId="168" fontId="8" fillId="0" borderId="0" xfId="17" applyNumberFormat="1" applyFont="1" applyAlignment="1">
      <alignment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a.gov/OACT/ProgData/ar_drc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selection activeCell="A3" sqref="A3"/>
    </sheetView>
  </sheetViews>
  <sheetFormatPr defaultColWidth="9.140625" defaultRowHeight="12.75"/>
  <cols>
    <col min="3" max="3" width="11.7109375" style="0" customWidth="1"/>
    <col min="4" max="4" width="12.28125" style="0" bestFit="1" customWidth="1"/>
    <col min="5" max="5" width="14.7109375" style="0" customWidth="1"/>
    <col min="6" max="6" width="11.7109375" style="0" customWidth="1"/>
    <col min="7" max="7" width="10.7109375" style="0" customWidth="1"/>
    <col min="8" max="8" width="9.28125" style="0" bestFit="1" customWidth="1"/>
    <col min="9" max="9" width="9.28125" style="0" customWidth="1"/>
    <col min="10" max="10" width="11.7109375" style="0" customWidth="1"/>
    <col min="11" max="12" width="10.7109375" style="0" customWidth="1"/>
    <col min="13" max="13" width="11.7109375" style="0" customWidth="1"/>
    <col min="14" max="14" width="12.7109375" style="0" customWidth="1"/>
  </cols>
  <sheetData>
    <row r="1" ht="18.75">
      <c r="A1" s="25" t="s">
        <v>25</v>
      </c>
    </row>
    <row r="2" spans="1:2" ht="15.75">
      <c r="A2" s="2" t="s">
        <v>24</v>
      </c>
      <c r="B2" s="2"/>
    </row>
    <row r="3" spans="1:2" ht="15.75">
      <c r="A3" s="34" t="s">
        <v>47</v>
      </c>
      <c r="B3" s="2"/>
    </row>
    <row r="4" spans="1:2" ht="15.75">
      <c r="A4" s="19" t="s">
        <v>17</v>
      </c>
      <c r="B4" s="2"/>
    </row>
    <row r="5" spans="1:2" ht="15.75">
      <c r="A5" s="20" t="s">
        <v>18</v>
      </c>
      <c r="B5" s="2"/>
    </row>
    <row r="6" spans="1:2" ht="15.75">
      <c r="A6" s="20"/>
      <c r="B6" s="2"/>
    </row>
    <row r="7" spans="1:2" ht="15.75">
      <c r="A7" s="23" t="s">
        <v>21</v>
      </c>
      <c r="B7" s="2"/>
    </row>
    <row r="8" spans="5:10" ht="12.75">
      <c r="E8" s="6" t="s">
        <v>35</v>
      </c>
      <c r="I8" s="6"/>
      <c r="J8" s="27" t="s">
        <v>31</v>
      </c>
    </row>
    <row r="9" spans="3:13" ht="12.75">
      <c r="C9" s="6" t="s">
        <v>1</v>
      </c>
      <c r="D9" s="6" t="s">
        <v>3</v>
      </c>
      <c r="E9" s="6" t="s">
        <v>34</v>
      </c>
      <c r="F9" s="6" t="s">
        <v>36</v>
      </c>
      <c r="G9" s="6" t="s">
        <v>37</v>
      </c>
      <c r="H9" s="6" t="s">
        <v>1</v>
      </c>
      <c r="I9" s="6"/>
      <c r="J9" s="6"/>
      <c r="L9" s="6" t="s">
        <v>23</v>
      </c>
      <c r="M9" s="6" t="s">
        <v>22</v>
      </c>
    </row>
    <row r="10" spans="3:13" ht="12.75">
      <c r="C10" s="6" t="s">
        <v>2</v>
      </c>
      <c r="D10" s="6" t="s">
        <v>2</v>
      </c>
      <c r="E10" s="6" t="s">
        <v>33</v>
      </c>
      <c r="F10" s="28">
        <v>0.25</v>
      </c>
      <c r="G10" s="6" t="s">
        <v>38</v>
      </c>
      <c r="H10" s="6" t="s">
        <v>2</v>
      </c>
      <c r="I10" s="6"/>
      <c r="J10" s="6"/>
      <c r="K10" s="6" t="s">
        <v>37</v>
      </c>
      <c r="L10" s="28">
        <v>0.05</v>
      </c>
      <c r="M10" s="6" t="s">
        <v>23</v>
      </c>
    </row>
    <row r="11" spans="1:14" ht="12.75">
      <c r="A11" s="6" t="s">
        <v>40</v>
      </c>
      <c r="B11" s="6" t="s">
        <v>41</v>
      </c>
      <c r="C11" s="7" t="s">
        <v>0</v>
      </c>
      <c r="D11" s="6" t="s">
        <v>12</v>
      </c>
      <c r="E11" s="28">
        <v>0.85</v>
      </c>
      <c r="F11" s="6" t="s">
        <v>32</v>
      </c>
      <c r="G11" s="31" t="s">
        <v>39</v>
      </c>
      <c r="H11" s="7" t="s">
        <v>8</v>
      </c>
      <c r="I11" s="7"/>
      <c r="J11" s="6" t="s">
        <v>20</v>
      </c>
      <c r="K11" s="6" t="s">
        <v>13</v>
      </c>
      <c r="L11" s="6" t="s">
        <v>30</v>
      </c>
      <c r="M11" s="28">
        <v>0.25</v>
      </c>
      <c r="N11" s="6" t="s">
        <v>19</v>
      </c>
    </row>
    <row r="13" spans="1:14" ht="12.75">
      <c r="A13" s="3">
        <v>2000</v>
      </c>
      <c r="B13" s="14">
        <v>0.024</v>
      </c>
      <c r="C13" s="26">
        <f>1248</f>
        <v>1248</v>
      </c>
      <c r="D13" s="8">
        <f aca="true" t="shared" si="0" ref="D13:D20">C13*12</f>
        <v>14976</v>
      </c>
      <c r="E13" s="8">
        <f>D13*$E$11</f>
        <v>12729.6</v>
      </c>
      <c r="F13" s="8">
        <f>E13*$F$10</f>
        <v>3182.4</v>
      </c>
      <c r="G13" s="8">
        <f>D13-F13</f>
        <v>11793.6</v>
      </c>
      <c r="H13" s="9"/>
      <c r="I13" s="16"/>
      <c r="J13" s="16">
        <v>0</v>
      </c>
      <c r="K13" s="11">
        <f>G13</f>
        <v>11793.6</v>
      </c>
      <c r="L13" s="17">
        <f aca="true" t="shared" si="1" ref="L13:L20">(J13+(K13*0.75))*$L$10</f>
        <v>442.26000000000005</v>
      </c>
      <c r="M13" s="17">
        <f>-L13*$M$11</f>
        <v>-110.56500000000001</v>
      </c>
      <c r="N13" s="11">
        <f>J13+K13+L13+M13</f>
        <v>12125.295</v>
      </c>
    </row>
    <row r="14" spans="1:16" ht="12.75">
      <c r="A14" s="4">
        <v>2001</v>
      </c>
      <c r="B14" s="14">
        <v>0.035</v>
      </c>
      <c r="C14" s="10">
        <f>C13*(1+B14)</f>
        <v>1291.6799999999998</v>
      </c>
      <c r="D14" s="8">
        <f t="shared" si="0"/>
        <v>15500.159999999998</v>
      </c>
      <c r="E14" s="8">
        <f aca="true" t="shared" si="2" ref="E14:E20">D14*$E$11</f>
        <v>13175.135999999999</v>
      </c>
      <c r="F14" s="8">
        <f aca="true" t="shared" si="3" ref="F14:F20">E14*$F$10</f>
        <v>3293.7839999999997</v>
      </c>
      <c r="G14" s="8">
        <f aca="true" t="shared" si="4" ref="G14:G20">D14-F14</f>
        <v>12206.375999999998</v>
      </c>
      <c r="J14" s="11">
        <f aca="true" t="shared" si="5" ref="J14:J20">N13</f>
        <v>12125.295</v>
      </c>
      <c r="K14" s="11">
        <f aca="true" t="shared" si="6" ref="K14:K20">G14</f>
        <v>12206.375999999998</v>
      </c>
      <c r="L14" s="17">
        <f t="shared" si="1"/>
        <v>1064.0038499999998</v>
      </c>
      <c r="M14" s="17">
        <f aca="true" t="shared" si="7" ref="M14:M20">-L14*$M$11</f>
        <v>-266.00096249999996</v>
      </c>
      <c r="N14" s="11">
        <f aca="true" t="shared" si="8" ref="N14:N20">J14+K14+L14+M14</f>
        <v>25129.6738875</v>
      </c>
      <c r="P14">
        <f>88*12</f>
        <v>1056</v>
      </c>
    </row>
    <row r="15" spans="1:14" ht="12.75">
      <c r="A15" s="3">
        <v>2002</v>
      </c>
      <c r="B15" s="14">
        <v>0.026</v>
      </c>
      <c r="C15" s="10">
        <f aca="true" t="shared" si="9" ref="C15:C20">C14*(1+B15)</f>
        <v>1325.2636799999998</v>
      </c>
      <c r="D15" s="8">
        <f t="shared" si="0"/>
        <v>15903.164159999997</v>
      </c>
      <c r="E15" s="8">
        <f t="shared" si="2"/>
        <v>13517.689535999996</v>
      </c>
      <c r="F15" s="8">
        <f t="shared" si="3"/>
        <v>3379.422383999999</v>
      </c>
      <c r="G15" s="8">
        <f t="shared" si="4"/>
        <v>12523.741775999997</v>
      </c>
      <c r="J15" s="11">
        <f t="shared" si="5"/>
        <v>25129.6738875</v>
      </c>
      <c r="K15" s="11">
        <f t="shared" si="6"/>
        <v>12523.741775999997</v>
      </c>
      <c r="L15" s="17">
        <f t="shared" si="1"/>
        <v>1726.1240109750001</v>
      </c>
      <c r="M15" s="17">
        <f t="shared" si="7"/>
        <v>-431.53100274375004</v>
      </c>
      <c r="N15" s="11">
        <f t="shared" si="8"/>
        <v>38948.008671731244</v>
      </c>
    </row>
    <row r="16" spans="1:14" ht="12.75">
      <c r="A16" s="4">
        <v>2003</v>
      </c>
      <c r="B16" s="14">
        <v>0.014</v>
      </c>
      <c r="C16" s="10">
        <f t="shared" si="9"/>
        <v>1343.8173715199998</v>
      </c>
      <c r="D16" s="8">
        <f t="shared" si="0"/>
        <v>16125.808458239997</v>
      </c>
      <c r="E16" s="8">
        <f t="shared" si="2"/>
        <v>13706.937189503997</v>
      </c>
      <c r="F16" s="8">
        <f t="shared" si="3"/>
        <v>3426.734297375999</v>
      </c>
      <c r="G16" s="8">
        <f t="shared" si="4"/>
        <v>12699.074160863998</v>
      </c>
      <c r="J16" s="11">
        <f t="shared" si="5"/>
        <v>38948.008671731244</v>
      </c>
      <c r="K16" s="11">
        <f t="shared" si="6"/>
        <v>12699.074160863998</v>
      </c>
      <c r="L16" s="17">
        <f t="shared" si="1"/>
        <v>2423.6157146189626</v>
      </c>
      <c r="M16" s="17">
        <f t="shared" si="7"/>
        <v>-605.9039286547406</v>
      </c>
      <c r="N16" s="11">
        <f t="shared" si="8"/>
        <v>53464.79461855947</v>
      </c>
    </row>
    <row r="17" spans="1:14" ht="12.75">
      <c r="A17" s="3">
        <v>2004</v>
      </c>
      <c r="B17" s="14">
        <v>0.021</v>
      </c>
      <c r="C17" s="10">
        <f t="shared" si="9"/>
        <v>1372.0375363219198</v>
      </c>
      <c r="D17" s="8">
        <f t="shared" si="0"/>
        <v>16464.450435863037</v>
      </c>
      <c r="E17" s="8">
        <f t="shared" si="2"/>
        <v>13994.782870483581</v>
      </c>
      <c r="F17" s="8">
        <f t="shared" si="3"/>
        <v>3498.6957176208953</v>
      </c>
      <c r="G17" s="8">
        <f t="shared" si="4"/>
        <v>12965.75471824214</v>
      </c>
      <c r="J17" s="11">
        <f t="shared" si="5"/>
        <v>53464.79461855947</v>
      </c>
      <c r="K17" s="11">
        <f t="shared" si="6"/>
        <v>12965.75471824214</v>
      </c>
      <c r="L17" s="17">
        <f t="shared" si="1"/>
        <v>3159.455532862054</v>
      </c>
      <c r="M17" s="17">
        <f t="shared" si="7"/>
        <v>-789.8638832155135</v>
      </c>
      <c r="N17" s="11">
        <f t="shared" si="8"/>
        <v>68800.14098644814</v>
      </c>
    </row>
    <row r="18" spans="1:14" ht="12.75">
      <c r="A18" s="4">
        <v>2005</v>
      </c>
      <c r="B18" s="14">
        <v>0.027</v>
      </c>
      <c r="C18" s="10">
        <f t="shared" si="9"/>
        <v>1409.0825498026115</v>
      </c>
      <c r="D18" s="8">
        <f t="shared" si="0"/>
        <v>16908.99059763134</v>
      </c>
      <c r="E18" s="8">
        <f t="shared" si="2"/>
        <v>14372.642007986637</v>
      </c>
      <c r="F18" s="8">
        <f t="shared" si="3"/>
        <v>3593.160501996659</v>
      </c>
      <c r="G18" s="8">
        <f t="shared" si="4"/>
        <v>13315.83009563468</v>
      </c>
      <c r="J18" s="11">
        <f t="shared" si="5"/>
        <v>68800.14098644814</v>
      </c>
      <c r="K18" s="11">
        <f t="shared" si="6"/>
        <v>13315.83009563468</v>
      </c>
      <c r="L18" s="17">
        <f t="shared" si="1"/>
        <v>3939.3506779087074</v>
      </c>
      <c r="M18" s="17">
        <f t="shared" si="7"/>
        <v>-984.8376694771769</v>
      </c>
      <c r="N18" s="11">
        <f t="shared" si="8"/>
        <v>85070.48409051435</v>
      </c>
    </row>
    <row r="19" spans="1:14" ht="12.75">
      <c r="A19" s="3">
        <v>2006</v>
      </c>
      <c r="B19" s="14">
        <v>0.041</v>
      </c>
      <c r="C19" s="10">
        <f t="shared" si="9"/>
        <v>1466.8549343445186</v>
      </c>
      <c r="D19" s="8">
        <f t="shared" si="0"/>
        <v>17602.259212134224</v>
      </c>
      <c r="E19" s="8">
        <f t="shared" si="2"/>
        <v>14961.92033031409</v>
      </c>
      <c r="F19" s="8">
        <f t="shared" si="3"/>
        <v>3740.4800825785223</v>
      </c>
      <c r="G19" s="8">
        <f t="shared" si="4"/>
        <v>13861.779129555702</v>
      </c>
      <c r="J19" s="11">
        <f t="shared" si="5"/>
        <v>85070.48409051435</v>
      </c>
      <c r="K19" s="11">
        <f t="shared" si="6"/>
        <v>13861.779129555702</v>
      </c>
      <c r="L19" s="17">
        <f t="shared" si="1"/>
        <v>4773.340921884056</v>
      </c>
      <c r="M19" s="17">
        <f t="shared" si="7"/>
        <v>-1193.335230471014</v>
      </c>
      <c r="N19" s="11">
        <f t="shared" si="8"/>
        <v>102512.26891148309</v>
      </c>
    </row>
    <row r="20" spans="1:14" ht="13.5" thickBot="1">
      <c r="A20" s="5">
        <v>2007</v>
      </c>
      <c r="B20" s="14">
        <v>0.033</v>
      </c>
      <c r="C20" s="10">
        <f t="shared" si="9"/>
        <v>1515.2611471778876</v>
      </c>
      <c r="D20" s="8">
        <f t="shared" si="0"/>
        <v>18183.13376613465</v>
      </c>
      <c r="E20" s="8">
        <f t="shared" si="2"/>
        <v>15455.663701214453</v>
      </c>
      <c r="F20" s="8">
        <f t="shared" si="3"/>
        <v>3863.915925303613</v>
      </c>
      <c r="G20" s="8">
        <f t="shared" si="4"/>
        <v>14319.21784083104</v>
      </c>
      <c r="H20" s="15">
        <f>C20*1.6588</f>
        <v>2513.51519093868</v>
      </c>
      <c r="I20" s="15"/>
      <c r="J20" s="11">
        <f t="shared" si="5"/>
        <v>102512.26891148309</v>
      </c>
      <c r="K20" s="11">
        <f t="shared" si="6"/>
        <v>14319.21784083104</v>
      </c>
      <c r="L20" s="17">
        <f t="shared" si="1"/>
        <v>5662.584114605318</v>
      </c>
      <c r="M20" s="17">
        <f t="shared" si="7"/>
        <v>-1415.6460286513295</v>
      </c>
      <c r="N20" s="11">
        <f t="shared" si="8"/>
        <v>121078.42483826811</v>
      </c>
    </row>
    <row r="21" ht="12.75">
      <c r="K21" s="11">
        <f>SUM(K13:K20)</f>
        <v>103685.37372112756</v>
      </c>
    </row>
    <row r="22" spans="3:13" ht="12.75">
      <c r="C22" s="1" t="s">
        <v>5</v>
      </c>
      <c r="D22" s="11">
        <f>SUM(D13:D21)</f>
        <v>131663.96663000324</v>
      </c>
      <c r="E22" s="11"/>
      <c r="F22" s="17">
        <f>SUM(F13:F21)</f>
        <v>27978.59290887569</v>
      </c>
      <c r="G22" s="11"/>
      <c r="K22" s="13" t="s">
        <v>16</v>
      </c>
      <c r="L22" s="17">
        <f>SUM(L13:L21)</f>
        <v>23190.734822854098</v>
      </c>
      <c r="M22" s="17">
        <f>SUM(M13:M21)</f>
        <v>-5797.683705713524</v>
      </c>
    </row>
    <row r="23" spans="4:13" ht="13.5" thickBot="1">
      <c r="D23" s="12" t="s">
        <v>4</v>
      </c>
      <c r="E23" s="12"/>
      <c r="F23" s="12"/>
      <c r="G23" s="12"/>
      <c r="K23" s="13" t="s">
        <v>14</v>
      </c>
      <c r="L23" s="18">
        <f>L22*0.25</f>
        <v>5797.683705713524</v>
      </c>
      <c r="M23" s="24"/>
    </row>
    <row r="24" spans="3:13" ht="13.5" thickTop="1">
      <c r="C24" t="s">
        <v>6</v>
      </c>
      <c r="D24" s="8">
        <f>D22*0.85</f>
        <v>111914.37163550276</v>
      </c>
      <c r="E24" s="8"/>
      <c r="F24" s="8"/>
      <c r="G24" s="8"/>
      <c r="K24" s="13" t="s">
        <v>15</v>
      </c>
      <c r="L24" s="17">
        <f>L22-L23</f>
        <v>17393.051117140574</v>
      </c>
      <c r="M24" s="17"/>
    </row>
    <row r="25" spans="3:7" ht="12.75">
      <c r="C25" s="13" t="s">
        <v>32</v>
      </c>
      <c r="D25" s="29">
        <f>$M$11</f>
        <v>0.25</v>
      </c>
      <c r="E25" s="29"/>
      <c r="F25" s="29"/>
      <c r="G25" s="29"/>
    </row>
    <row r="26" spans="3:7" ht="12.75">
      <c r="C26" s="13" t="s">
        <v>7</v>
      </c>
      <c r="D26" s="8">
        <f>D24*D25</f>
        <v>27978.59290887569</v>
      </c>
      <c r="E26" s="8"/>
      <c r="F26" s="8"/>
      <c r="G26" s="8"/>
    </row>
    <row r="29" spans="1:7" ht="12.75">
      <c r="A29" t="s">
        <v>9</v>
      </c>
      <c r="D29" s="11">
        <f>D22-D26</f>
        <v>103685.37372112754</v>
      </c>
      <c r="E29" t="s">
        <v>45</v>
      </c>
      <c r="F29" s="11"/>
      <c r="G29" s="11"/>
    </row>
    <row r="30" spans="1:7" ht="12.75">
      <c r="A30" t="s">
        <v>10</v>
      </c>
      <c r="D30" s="8">
        <f>H20-C20</f>
        <v>998.2540437607925</v>
      </c>
      <c r="F30" s="8"/>
      <c r="G30" s="8"/>
    </row>
    <row r="31" spans="4:7" ht="12.75">
      <c r="D31" s="8"/>
      <c r="F31" s="8"/>
      <c r="G31" s="8"/>
    </row>
    <row r="32" ht="12.75">
      <c r="A32" t="s">
        <v>11</v>
      </c>
    </row>
    <row r="33" spans="1:7" ht="12.75">
      <c r="A33" t="s">
        <v>42</v>
      </c>
      <c r="D33" s="32">
        <v>187938</v>
      </c>
      <c r="E33" t="s">
        <v>26</v>
      </c>
      <c r="F33" s="11" t="s">
        <v>46</v>
      </c>
      <c r="G33" s="11"/>
    </row>
    <row r="34" spans="1:7" ht="12.75">
      <c r="A34" s="11">
        <f>D30</f>
        <v>998.2540437607925</v>
      </c>
      <c r="B34" t="s">
        <v>43</v>
      </c>
      <c r="D34" s="33">
        <v>167161</v>
      </c>
      <c r="E34" t="s">
        <v>28</v>
      </c>
      <c r="F34" s="8"/>
      <c r="G34" s="8"/>
    </row>
    <row r="36" spans="1:7" ht="12.75">
      <c r="A36" s="21" t="s">
        <v>29</v>
      </c>
      <c r="B36" s="21"/>
      <c r="C36" s="21"/>
      <c r="D36" s="22">
        <f>D33-D29</f>
        <v>84252.62627887246</v>
      </c>
      <c r="E36" t="s">
        <v>26</v>
      </c>
      <c r="F36" s="22"/>
      <c r="G36" s="22"/>
    </row>
    <row r="37" spans="4:7" ht="12.75">
      <c r="D37" s="22">
        <f>D34-D29</f>
        <v>63475.626278872456</v>
      </c>
      <c r="E37" t="s">
        <v>28</v>
      </c>
      <c r="F37" s="22"/>
      <c r="G37" s="22"/>
    </row>
    <row r="41" spans="1:2" ht="15.75">
      <c r="A41" s="23" t="s">
        <v>27</v>
      </c>
      <c r="B41" s="2"/>
    </row>
    <row r="42" ht="12.75">
      <c r="J42" s="27" t="s">
        <v>31</v>
      </c>
    </row>
    <row r="43" spans="3:13" ht="12.75">
      <c r="C43" s="6" t="s">
        <v>1</v>
      </c>
      <c r="D43" s="6" t="s">
        <v>3</v>
      </c>
      <c r="E43" s="6" t="s">
        <v>34</v>
      </c>
      <c r="F43" s="6" t="s">
        <v>36</v>
      </c>
      <c r="G43" s="6" t="s">
        <v>37</v>
      </c>
      <c r="H43" s="6" t="s">
        <v>1</v>
      </c>
      <c r="I43" s="6"/>
      <c r="J43" s="6"/>
      <c r="L43" s="6" t="s">
        <v>23</v>
      </c>
      <c r="M43" s="6" t="s">
        <v>22</v>
      </c>
    </row>
    <row r="44" spans="3:13" ht="12.75">
      <c r="C44" s="6" t="s">
        <v>2</v>
      </c>
      <c r="D44" s="6" t="s">
        <v>2</v>
      </c>
      <c r="E44" s="6" t="s">
        <v>33</v>
      </c>
      <c r="F44" s="28">
        <v>0.25</v>
      </c>
      <c r="G44" s="6" t="s">
        <v>38</v>
      </c>
      <c r="H44" s="6" t="s">
        <v>2</v>
      </c>
      <c r="I44" s="6"/>
      <c r="J44" s="6"/>
      <c r="K44" s="6" t="s">
        <v>37</v>
      </c>
      <c r="L44" s="30">
        <f>L10</f>
        <v>0.05</v>
      </c>
      <c r="M44" s="6" t="s">
        <v>23</v>
      </c>
    </row>
    <row r="45" spans="1:14" ht="12.75">
      <c r="A45" s="6" t="s">
        <v>40</v>
      </c>
      <c r="B45" s="6" t="s">
        <v>41</v>
      </c>
      <c r="C45" s="7" t="s">
        <v>0</v>
      </c>
      <c r="D45" s="6" t="s">
        <v>12</v>
      </c>
      <c r="E45" s="28">
        <v>0.85</v>
      </c>
      <c r="F45" s="6" t="s">
        <v>32</v>
      </c>
      <c r="G45" s="31" t="s">
        <v>39</v>
      </c>
      <c r="H45" s="7" t="s">
        <v>8</v>
      </c>
      <c r="I45" s="7"/>
      <c r="J45" s="6" t="s">
        <v>20</v>
      </c>
      <c r="K45" s="6" t="s">
        <v>13</v>
      </c>
      <c r="L45" s="6" t="s">
        <v>30</v>
      </c>
      <c r="M45" s="30">
        <f>M11</f>
        <v>0.25</v>
      </c>
      <c r="N45" s="6" t="s">
        <v>19</v>
      </c>
    </row>
    <row r="47" spans="1:14" ht="12.75">
      <c r="A47" s="3">
        <v>2000</v>
      </c>
      <c r="B47" s="14">
        <v>0.024</v>
      </c>
      <c r="C47" s="26">
        <v>541</v>
      </c>
      <c r="D47" s="8">
        <f aca="true" t="shared" si="10" ref="D47:D54">C47*12</f>
        <v>6492</v>
      </c>
      <c r="E47" s="8">
        <f>D47*$E$45</f>
        <v>5518.2</v>
      </c>
      <c r="F47" s="8">
        <f>E47*$F$44</f>
        <v>1379.55</v>
      </c>
      <c r="G47" s="8">
        <f>D47-F47</f>
        <v>5112.45</v>
      </c>
      <c r="H47" s="9"/>
      <c r="I47" s="16"/>
      <c r="J47" s="16">
        <v>0</v>
      </c>
      <c r="K47" s="11">
        <f>G47</f>
        <v>5112.45</v>
      </c>
      <c r="L47" s="17">
        <f aca="true" t="shared" si="11" ref="L47:L54">(J47+(K47*0.75))*$L$10</f>
        <v>191.716875</v>
      </c>
      <c r="M47" s="17">
        <f>-L47*$M$45</f>
        <v>-47.92921875</v>
      </c>
      <c r="N47" s="11">
        <f>J47+K47+L47+M47</f>
        <v>5256.23765625</v>
      </c>
    </row>
    <row r="48" spans="1:14" ht="12.75">
      <c r="A48" s="4">
        <v>2001</v>
      </c>
      <c r="B48" s="14">
        <v>0.035</v>
      </c>
      <c r="C48" s="10">
        <f>C47*(1+B48)</f>
        <v>559.935</v>
      </c>
      <c r="D48" s="8">
        <f t="shared" si="10"/>
        <v>6719.219999999999</v>
      </c>
      <c r="E48" s="8">
        <f aca="true" t="shared" si="12" ref="E48:E54">D48*$E$45</f>
        <v>5711.3369999999995</v>
      </c>
      <c r="F48" s="8">
        <f aca="true" t="shared" si="13" ref="F48:F54">E48*$F$44</f>
        <v>1427.8342499999999</v>
      </c>
      <c r="G48" s="8">
        <f aca="true" t="shared" si="14" ref="G48:G54">D48-F48</f>
        <v>5291.3857499999995</v>
      </c>
      <c r="J48" s="11">
        <f aca="true" t="shared" si="15" ref="J48:J54">N47</f>
        <v>5256.23765625</v>
      </c>
      <c r="K48" s="11">
        <f aca="true" t="shared" si="16" ref="K48:K54">G48</f>
        <v>5291.3857499999995</v>
      </c>
      <c r="L48" s="17">
        <f t="shared" si="11"/>
        <v>461.23884843750005</v>
      </c>
      <c r="M48" s="17">
        <f aca="true" t="shared" si="17" ref="M48:M54">-L48*$M$45</f>
        <v>-115.30971210937501</v>
      </c>
      <c r="N48" s="11">
        <f aca="true" t="shared" si="18" ref="N48:N54">J48+K48+L48+M48</f>
        <v>10893.552542578127</v>
      </c>
    </row>
    <row r="49" spans="1:14" ht="12.75">
      <c r="A49" s="3">
        <v>2002</v>
      </c>
      <c r="B49" s="14">
        <v>0.026</v>
      </c>
      <c r="C49" s="10">
        <f aca="true" t="shared" si="19" ref="C49:C54">C48*(1+B49)</f>
        <v>574.49331</v>
      </c>
      <c r="D49" s="8">
        <f t="shared" si="10"/>
        <v>6893.91972</v>
      </c>
      <c r="E49" s="8">
        <f t="shared" si="12"/>
        <v>5859.831762</v>
      </c>
      <c r="F49" s="8">
        <f t="shared" si="13"/>
        <v>1464.9579405</v>
      </c>
      <c r="G49" s="8">
        <f t="shared" si="14"/>
        <v>5428.9617794999995</v>
      </c>
      <c r="J49" s="11">
        <f t="shared" si="15"/>
        <v>10893.552542578127</v>
      </c>
      <c r="K49" s="11">
        <f t="shared" si="16"/>
        <v>5428.9617794999995</v>
      </c>
      <c r="L49" s="17">
        <f t="shared" si="11"/>
        <v>748.2636938601563</v>
      </c>
      <c r="M49" s="17">
        <f t="shared" si="17"/>
        <v>-187.06592346503908</v>
      </c>
      <c r="N49" s="11">
        <f t="shared" si="18"/>
        <v>16883.712092473244</v>
      </c>
    </row>
    <row r="50" spans="1:14" ht="12.75">
      <c r="A50" s="4">
        <v>2003</v>
      </c>
      <c r="B50" s="14">
        <v>0.014</v>
      </c>
      <c r="C50" s="10">
        <f t="shared" si="19"/>
        <v>582.53621634</v>
      </c>
      <c r="D50" s="8">
        <f t="shared" si="10"/>
        <v>6990.43459608</v>
      </c>
      <c r="E50" s="8">
        <f t="shared" si="12"/>
        <v>5941.869406668</v>
      </c>
      <c r="F50" s="8">
        <f t="shared" si="13"/>
        <v>1485.467351667</v>
      </c>
      <c r="G50" s="8">
        <f t="shared" si="14"/>
        <v>5504.967244413</v>
      </c>
      <c r="J50" s="11">
        <f t="shared" si="15"/>
        <v>16883.712092473244</v>
      </c>
      <c r="K50" s="11">
        <f t="shared" si="16"/>
        <v>5504.967244413</v>
      </c>
      <c r="L50" s="17">
        <f t="shared" si="11"/>
        <v>1050.62187628915</v>
      </c>
      <c r="M50" s="17">
        <f t="shared" si="17"/>
        <v>-262.6554690722875</v>
      </c>
      <c r="N50" s="11">
        <f t="shared" si="18"/>
        <v>23176.64574410311</v>
      </c>
    </row>
    <row r="51" spans="1:14" ht="12.75">
      <c r="A51" s="3">
        <v>2004</v>
      </c>
      <c r="B51" s="14">
        <v>0.021</v>
      </c>
      <c r="C51" s="10">
        <f t="shared" si="19"/>
        <v>594.76947688314</v>
      </c>
      <c r="D51" s="8">
        <f t="shared" si="10"/>
        <v>7137.23372259768</v>
      </c>
      <c r="E51" s="8">
        <f t="shared" si="12"/>
        <v>6066.648664208028</v>
      </c>
      <c r="F51" s="8">
        <f t="shared" si="13"/>
        <v>1516.662166052007</v>
      </c>
      <c r="G51" s="8">
        <f t="shared" si="14"/>
        <v>5620.571556545673</v>
      </c>
      <c r="J51" s="11">
        <f t="shared" si="15"/>
        <v>23176.64574410311</v>
      </c>
      <c r="K51" s="11">
        <f t="shared" si="16"/>
        <v>5620.571556545673</v>
      </c>
      <c r="L51" s="17">
        <f t="shared" si="11"/>
        <v>1369.6037205756184</v>
      </c>
      <c r="M51" s="17">
        <f t="shared" si="17"/>
        <v>-342.4009301439046</v>
      </c>
      <c r="N51" s="11">
        <f t="shared" si="18"/>
        <v>29824.420091080498</v>
      </c>
    </row>
    <row r="52" spans="1:14" ht="12.75">
      <c r="A52" s="4">
        <v>2005</v>
      </c>
      <c r="B52" s="14">
        <v>0.027</v>
      </c>
      <c r="C52" s="10">
        <f t="shared" si="19"/>
        <v>610.8282527589847</v>
      </c>
      <c r="D52" s="8">
        <f t="shared" si="10"/>
        <v>7329.939033107817</v>
      </c>
      <c r="E52" s="8">
        <f t="shared" si="12"/>
        <v>6230.448178141644</v>
      </c>
      <c r="F52" s="8">
        <f t="shared" si="13"/>
        <v>1557.612044535411</v>
      </c>
      <c r="G52" s="8">
        <f t="shared" si="14"/>
        <v>5772.326988572406</v>
      </c>
      <c r="J52" s="11">
        <f t="shared" si="15"/>
        <v>29824.420091080498</v>
      </c>
      <c r="K52" s="11">
        <f t="shared" si="16"/>
        <v>5772.326988572406</v>
      </c>
      <c r="L52" s="17">
        <f t="shared" si="11"/>
        <v>1707.6832666254902</v>
      </c>
      <c r="M52" s="17">
        <f t="shared" si="17"/>
        <v>-426.92081665637255</v>
      </c>
      <c r="N52" s="11">
        <f t="shared" si="18"/>
        <v>36877.509529622024</v>
      </c>
    </row>
    <row r="53" spans="1:14" ht="12.75">
      <c r="A53" s="3">
        <v>2006</v>
      </c>
      <c r="B53" s="14">
        <v>0.041</v>
      </c>
      <c r="C53" s="10">
        <f t="shared" si="19"/>
        <v>635.8722111221031</v>
      </c>
      <c r="D53" s="8">
        <f t="shared" si="10"/>
        <v>7630.466533465236</v>
      </c>
      <c r="E53" s="8">
        <f t="shared" si="12"/>
        <v>6485.896553445451</v>
      </c>
      <c r="F53" s="8">
        <f t="shared" si="13"/>
        <v>1621.4741383613627</v>
      </c>
      <c r="G53" s="8">
        <f t="shared" si="14"/>
        <v>6008.992395103874</v>
      </c>
      <c r="J53" s="11">
        <f t="shared" si="15"/>
        <v>36877.509529622024</v>
      </c>
      <c r="K53" s="11">
        <f t="shared" si="16"/>
        <v>6008.992395103874</v>
      </c>
      <c r="L53" s="17">
        <f t="shared" si="11"/>
        <v>2069.2126912974963</v>
      </c>
      <c r="M53" s="17">
        <f t="shared" si="17"/>
        <v>-517.3031728243741</v>
      </c>
      <c r="N53" s="11">
        <f t="shared" si="18"/>
        <v>44438.411443199024</v>
      </c>
    </row>
    <row r="54" spans="1:14" ht="13.5" thickBot="1">
      <c r="A54" s="5">
        <v>2007</v>
      </c>
      <c r="B54" s="14">
        <v>0.033</v>
      </c>
      <c r="C54" s="10">
        <f t="shared" si="19"/>
        <v>656.8559940891324</v>
      </c>
      <c r="D54" s="8">
        <f t="shared" si="10"/>
        <v>7882.2719290695895</v>
      </c>
      <c r="E54" s="8">
        <f t="shared" si="12"/>
        <v>6699.931139709151</v>
      </c>
      <c r="F54" s="8">
        <f t="shared" si="13"/>
        <v>1674.9827849272876</v>
      </c>
      <c r="G54" s="8">
        <f t="shared" si="14"/>
        <v>6207.289144142302</v>
      </c>
      <c r="H54" s="15">
        <f>H20*0.5</f>
        <v>1256.75759546934</v>
      </c>
      <c r="I54" s="15"/>
      <c r="J54" s="11">
        <f t="shared" si="15"/>
        <v>44438.411443199024</v>
      </c>
      <c r="K54" s="11">
        <f t="shared" si="16"/>
        <v>6207.289144142302</v>
      </c>
      <c r="L54" s="17">
        <f t="shared" si="11"/>
        <v>2454.6939150652875</v>
      </c>
      <c r="M54" s="17">
        <f t="shared" si="17"/>
        <v>-613.6734787663219</v>
      </c>
      <c r="N54" s="11">
        <f t="shared" si="18"/>
        <v>52486.7210236403</v>
      </c>
    </row>
    <row r="56" spans="3:13" ht="12.75">
      <c r="C56" s="1" t="s">
        <v>5</v>
      </c>
      <c r="D56" s="11">
        <f>SUM(D47:D55)</f>
        <v>57075.48553432032</v>
      </c>
      <c r="E56" s="11"/>
      <c r="F56" s="17">
        <f>SUM(F47:F55)</f>
        <v>12128.540676043067</v>
      </c>
      <c r="G56" s="11"/>
      <c r="K56" s="13" t="s">
        <v>16</v>
      </c>
      <c r="L56" s="17">
        <f>SUM(L47:L55)</f>
        <v>10053.0348871507</v>
      </c>
      <c r="M56" s="17">
        <f>SUM(M47:M55)</f>
        <v>-2513.258721787675</v>
      </c>
    </row>
    <row r="57" spans="4:13" ht="13.5" thickBot="1">
      <c r="D57" s="12" t="s">
        <v>4</v>
      </c>
      <c r="E57" s="12"/>
      <c r="F57" s="12"/>
      <c r="G57" s="12"/>
      <c r="K57" s="13" t="s">
        <v>14</v>
      </c>
      <c r="L57" s="18">
        <f>L56*0.25</f>
        <v>2513.258721787675</v>
      </c>
      <c r="M57" s="24"/>
    </row>
    <row r="58" spans="3:13" ht="13.5" thickTop="1">
      <c r="C58" t="s">
        <v>6</v>
      </c>
      <c r="D58" s="8">
        <f>D56*0.85</f>
        <v>48514.162704172275</v>
      </c>
      <c r="E58" s="8"/>
      <c r="F58" s="8"/>
      <c r="G58" s="8"/>
      <c r="K58" s="13" t="s">
        <v>15</v>
      </c>
      <c r="L58" s="17">
        <f>L56-L57</f>
        <v>7539.776165363024</v>
      </c>
      <c r="M58" s="17"/>
    </row>
    <row r="59" spans="3:7" ht="12.75">
      <c r="C59" s="13" t="s">
        <v>32</v>
      </c>
      <c r="D59" s="29">
        <f>$M$11</f>
        <v>0.25</v>
      </c>
      <c r="E59" s="29"/>
      <c r="F59" s="29"/>
      <c r="G59" s="29"/>
    </row>
    <row r="60" spans="3:7" ht="12.75">
      <c r="C60" s="13" t="s">
        <v>7</v>
      </c>
      <c r="D60" s="8">
        <f>D58*D59</f>
        <v>12128.540676043069</v>
      </c>
      <c r="E60" s="8"/>
      <c r="F60" s="8"/>
      <c r="G60" s="8"/>
    </row>
    <row r="62" spans="1:7" ht="12.75">
      <c r="A62" t="s">
        <v>9</v>
      </c>
      <c r="D62" s="11">
        <f>D56-D60</f>
        <v>44946.94485827725</v>
      </c>
      <c r="E62" t="s">
        <v>44</v>
      </c>
      <c r="F62" s="11"/>
      <c r="G62" s="11"/>
    </row>
    <row r="63" spans="1:7" ht="12.75">
      <c r="A63" t="s">
        <v>10</v>
      </c>
      <c r="D63" s="8">
        <f>H54-C54</f>
        <v>599.9016013802076</v>
      </c>
      <c r="F63" s="8"/>
      <c r="G63" s="8"/>
    </row>
    <row r="64" spans="4:7" ht="12.75">
      <c r="D64" s="8"/>
      <c r="F64" s="8"/>
      <c r="G64" s="8"/>
    </row>
    <row r="65" ht="12.75">
      <c r="A65" t="s">
        <v>11</v>
      </c>
    </row>
    <row r="66" spans="1:7" ht="12.75">
      <c r="A66" t="s">
        <v>42</v>
      </c>
      <c r="D66" s="32">
        <v>112786</v>
      </c>
      <c r="E66" t="s">
        <v>26</v>
      </c>
      <c r="F66" s="11" t="s">
        <v>46</v>
      </c>
      <c r="G66" s="11"/>
    </row>
    <row r="67" spans="1:7" ht="12.75">
      <c r="A67" s="11">
        <f>D63</f>
        <v>599.9016013802076</v>
      </c>
      <c r="B67" t="s">
        <v>43</v>
      </c>
      <c r="D67" s="33">
        <v>100380</v>
      </c>
      <c r="E67" t="s">
        <v>28</v>
      </c>
      <c r="F67" s="8"/>
      <c r="G67" s="8"/>
    </row>
    <row r="69" spans="1:7" ht="12.75">
      <c r="A69" s="21" t="s">
        <v>29</v>
      </c>
      <c r="B69" s="21"/>
      <c r="C69" s="21"/>
      <c r="D69" s="22">
        <f>D66-D62</f>
        <v>67839.05514172275</v>
      </c>
      <c r="E69" t="s">
        <v>26</v>
      </c>
      <c r="F69" s="22"/>
      <c r="G69" s="22"/>
    </row>
    <row r="70" spans="4:7" ht="12.75">
      <c r="D70" s="22">
        <f>D67-D62</f>
        <v>55433.05514172275</v>
      </c>
      <c r="E70" t="s">
        <v>28</v>
      </c>
      <c r="F70" s="22"/>
      <c r="G70" s="22"/>
    </row>
  </sheetData>
  <hyperlinks>
    <hyperlink ref="A5" r:id="rId1" display="Early or delayed retirement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2007-06-26T00:41:49Z</dcterms:created>
  <dcterms:modified xsi:type="dcterms:W3CDTF">2008-05-28T05:05:10Z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